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gher\Desktop\Edifici antisismici, nuova edizione\Calcoli\"/>
    </mc:Choice>
  </mc:AlternateContent>
  <bookViews>
    <workbookView xWindow="0" yWindow="75" windowWidth="19035" windowHeight="9210" activeTab="6"/>
  </bookViews>
  <sheets>
    <sheet name="rig-2 t em" sheetId="6" r:id="rId1"/>
    <sheet name="rig-1 t em" sheetId="7" r:id="rId2"/>
    <sheet name="def-2 t em" sheetId="10" r:id="rId3"/>
    <sheet name="def-1 t em" sheetId="11" r:id="rId4"/>
    <sheet name="def-2 t sp" sheetId="8" r:id="rId5"/>
    <sheet name="def-1 t sp" sheetId="9" r:id="rId6"/>
    <sheet name="Riepilogo" sheetId="12" r:id="rId7"/>
  </sheets>
  <calcPr calcId="152511"/>
</workbook>
</file>

<file path=xl/calcChain.xml><?xml version="1.0" encoding="utf-8"?>
<calcChain xmlns="http://schemas.openxmlformats.org/spreadsheetml/2006/main">
  <c r="M14" i="12" l="1"/>
  <c r="L14" i="12"/>
  <c r="G14" i="12"/>
  <c r="H14" i="12"/>
  <c r="I14" i="12"/>
  <c r="J14" i="12"/>
  <c r="K14" i="12"/>
  <c r="F14" i="12"/>
  <c r="M12" i="12"/>
  <c r="L12" i="12"/>
  <c r="K12" i="12"/>
  <c r="J12" i="12"/>
  <c r="I12" i="12"/>
  <c r="H12" i="12"/>
  <c r="G12" i="12"/>
  <c r="F12" i="12"/>
  <c r="M9" i="12" l="1"/>
  <c r="L9" i="12"/>
  <c r="M2" i="12"/>
  <c r="M8" i="12" s="1"/>
  <c r="M3" i="12"/>
  <c r="M4" i="12"/>
  <c r="M5" i="12"/>
  <c r="M6" i="12"/>
  <c r="M7" i="12"/>
  <c r="L8" i="12"/>
  <c r="L3" i="12"/>
  <c r="L4" i="12"/>
  <c r="L5" i="12"/>
  <c r="L6" i="12"/>
  <c r="L7" i="12"/>
  <c r="L2" i="12"/>
  <c r="K2" i="12"/>
  <c r="K9" i="12" s="1"/>
  <c r="K3" i="12"/>
  <c r="K4" i="12"/>
  <c r="K5" i="12"/>
  <c r="J5" i="12"/>
  <c r="J4" i="12"/>
  <c r="J3" i="12"/>
  <c r="J2" i="12"/>
  <c r="J9" i="12" s="1"/>
  <c r="I8" i="12"/>
  <c r="H8" i="12"/>
  <c r="G6" i="12"/>
  <c r="F3" i="12"/>
  <c r="F5" i="12"/>
  <c r="F4" i="12"/>
  <c r="F6" i="12"/>
  <c r="F7" i="12"/>
  <c r="E7" i="12"/>
  <c r="G7" i="12" s="1"/>
  <c r="E6" i="12"/>
  <c r="E5" i="12"/>
  <c r="G5" i="12" s="1"/>
  <c r="E4" i="12"/>
  <c r="G4" i="12" s="1"/>
  <c r="E3" i="12"/>
  <c r="G3" i="12" s="1"/>
  <c r="E2" i="12"/>
  <c r="G2" i="12" s="1"/>
  <c r="F2" i="12"/>
  <c r="E32" i="11"/>
  <c r="G32" i="11" s="1"/>
  <c r="M32" i="11" s="1"/>
  <c r="O32" i="11" s="1"/>
  <c r="L31" i="11"/>
  <c r="E31" i="11"/>
  <c r="G31" i="11" s="1"/>
  <c r="L30" i="11"/>
  <c r="E30" i="11"/>
  <c r="G30" i="11" s="1"/>
  <c r="G28" i="11"/>
  <c r="L28" i="11" s="1"/>
  <c r="O28" i="11" s="1"/>
  <c r="L27" i="11"/>
  <c r="M31" i="11" s="1"/>
  <c r="O31" i="11" s="1"/>
  <c r="G27" i="11"/>
  <c r="I26" i="11" s="1"/>
  <c r="C27" i="11"/>
  <c r="L2" i="11" s="1"/>
  <c r="L26" i="11"/>
  <c r="O26" i="11" s="1"/>
  <c r="G26" i="11"/>
  <c r="C26" i="11"/>
  <c r="K21" i="11"/>
  <c r="J21" i="11"/>
  <c r="H21" i="11"/>
  <c r="G21" i="11"/>
  <c r="L20" i="11"/>
  <c r="J20" i="11"/>
  <c r="I20" i="11"/>
  <c r="G20" i="11"/>
  <c r="L19" i="11"/>
  <c r="J19" i="11"/>
  <c r="I19" i="11"/>
  <c r="G19" i="1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L8" i="11"/>
  <c r="G32" i="10"/>
  <c r="M32" i="10" s="1"/>
  <c r="O32" i="10" s="1"/>
  <c r="E32" i="10"/>
  <c r="L31" i="10"/>
  <c r="E31" i="10"/>
  <c r="G31" i="10" s="1"/>
  <c r="L30" i="10"/>
  <c r="E30" i="10"/>
  <c r="G30" i="10" s="1"/>
  <c r="G28" i="10"/>
  <c r="L28" i="10" s="1"/>
  <c r="O28" i="10" s="1"/>
  <c r="L27" i="10"/>
  <c r="M31" i="10" s="1"/>
  <c r="O31" i="10" s="1"/>
  <c r="G27" i="10"/>
  <c r="L26" i="10"/>
  <c r="M30" i="10" s="1"/>
  <c r="O30" i="10" s="1"/>
  <c r="G26" i="10"/>
  <c r="C26" i="10"/>
  <c r="C27" i="10" s="1"/>
  <c r="K21" i="10"/>
  <c r="J21" i="10"/>
  <c r="H21" i="10"/>
  <c r="G21" i="10"/>
  <c r="L20" i="10"/>
  <c r="J20" i="10"/>
  <c r="I20" i="10"/>
  <c r="G20" i="10"/>
  <c r="L19" i="10"/>
  <c r="J19" i="10"/>
  <c r="I19" i="10"/>
  <c r="G19" i="10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L8" i="10"/>
  <c r="E32" i="9"/>
  <c r="G32" i="9" s="1"/>
  <c r="M32" i="9" s="1"/>
  <c r="O32" i="9" s="1"/>
  <c r="M31" i="9"/>
  <c r="O31" i="9" s="1"/>
  <c r="L31" i="9"/>
  <c r="E31" i="9"/>
  <c r="G31" i="9" s="1"/>
  <c r="M30" i="9"/>
  <c r="O30" i="9" s="1"/>
  <c r="Q30" i="9" s="1"/>
  <c r="L30" i="9"/>
  <c r="E30" i="9"/>
  <c r="G30" i="9" s="1"/>
  <c r="G28" i="9"/>
  <c r="L28" i="9" s="1"/>
  <c r="O28" i="9" s="1"/>
  <c r="L27" i="9"/>
  <c r="O27" i="9" s="1"/>
  <c r="G27" i="9"/>
  <c r="L26" i="9"/>
  <c r="O26" i="9" s="1"/>
  <c r="I26" i="9"/>
  <c r="I27" i="9" s="1"/>
  <c r="G26" i="9"/>
  <c r="C26" i="9"/>
  <c r="C27" i="9" s="1"/>
  <c r="K21" i="9"/>
  <c r="J21" i="9"/>
  <c r="H21" i="9"/>
  <c r="G21" i="9"/>
  <c r="L20" i="9"/>
  <c r="J20" i="9"/>
  <c r="I20" i="9"/>
  <c r="G20" i="9"/>
  <c r="L19" i="9"/>
  <c r="J19" i="9"/>
  <c r="I19" i="9"/>
  <c r="G19" i="9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L8" i="9"/>
  <c r="E32" i="8"/>
  <c r="G32" i="8" s="1"/>
  <c r="M32" i="8" s="1"/>
  <c r="O32" i="8" s="1"/>
  <c r="L31" i="8"/>
  <c r="E31" i="8"/>
  <c r="G31" i="8" s="1"/>
  <c r="L30" i="8"/>
  <c r="E30" i="8"/>
  <c r="G30" i="8" s="1"/>
  <c r="L28" i="8"/>
  <c r="O28" i="8" s="1"/>
  <c r="G28" i="8"/>
  <c r="L27" i="8"/>
  <c r="O27" i="8" s="1"/>
  <c r="G27" i="8"/>
  <c r="L26" i="8"/>
  <c r="O26" i="8" s="1"/>
  <c r="G26" i="8"/>
  <c r="I26" i="8" s="1"/>
  <c r="I27" i="8" s="1"/>
  <c r="C26" i="8"/>
  <c r="C27" i="8" s="1"/>
  <c r="L2" i="8" s="1"/>
  <c r="K21" i="8"/>
  <c r="J21" i="8"/>
  <c r="H21" i="8"/>
  <c r="G21" i="8"/>
  <c r="L20" i="8"/>
  <c r="J20" i="8"/>
  <c r="I20" i="8"/>
  <c r="G20" i="8"/>
  <c r="L19" i="8"/>
  <c r="J19" i="8"/>
  <c r="I19" i="8"/>
  <c r="G19" i="8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L8" i="8"/>
  <c r="E32" i="7"/>
  <c r="G32" i="7" s="1"/>
  <c r="M32" i="7" s="1"/>
  <c r="O32" i="7" s="1"/>
  <c r="L31" i="7"/>
  <c r="E31" i="7"/>
  <c r="G31" i="7" s="1"/>
  <c r="L30" i="7"/>
  <c r="E30" i="7"/>
  <c r="G30" i="7" s="1"/>
  <c r="G28" i="7"/>
  <c r="L28" i="7" s="1"/>
  <c r="O28" i="7" s="1"/>
  <c r="L27" i="7"/>
  <c r="M31" i="7" s="1"/>
  <c r="O31" i="7" s="1"/>
  <c r="G27" i="7"/>
  <c r="L26" i="7"/>
  <c r="M30" i="7" s="1"/>
  <c r="O30" i="7" s="1"/>
  <c r="G26" i="7"/>
  <c r="C26" i="7"/>
  <c r="C27" i="7" s="1"/>
  <c r="L2" i="7" s="1"/>
  <c r="K21" i="7"/>
  <c r="J21" i="7"/>
  <c r="H21" i="7"/>
  <c r="G21" i="7"/>
  <c r="L20" i="7"/>
  <c r="J20" i="7"/>
  <c r="I20" i="7"/>
  <c r="G20" i="7"/>
  <c r="L19" i="7"/>
  <c r="J19" i="7"/>
  <c r="I19" i="7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L8" i="7"/>
  <c r="E32" i="6"/>
  <c r="G32" i="6" s="1"/>
  <c r="M32" i="6" s="1"/>
  <c r="O32" i="6" s="1"/>
  <c r="L31" i="6"/>
  <c r="E31" i="6"/>
  <c r="G31" i="6" s="1"/>
  <c r="L30" i="6"/>
  <c r="E30" i="6"/>
  <c r="G30" i="6" s="1"/>
  <c r="G28" i="6"/>
  <c r="L28" i="6" s="1"/>
  <c r="O28" i="6" s="1"/>
  <c r="L27" i="6"/>
  <c r="O27" i="6" s="1"/>
  <c r="G27" i="6"/>
  <c r="L26" i="6"/>
  <c r="O26" i="6" s="1"/>
  <c r="G26" i="6"/>
  <c r="C26" i="6"/>
  <c r="C27" i="6" s="1"/>
  <c r="K21" i="6"/>
  <c r="J21" i="6"/>
  <c r="H21" i="6"/>
  <c r="G21" i="6"/>
  <c r="J20" i="6"/>
  <c r="I20" i="6"/>
  <c r="L20" i="6" s="1"/>
  <c r="G20" i="6"/>
  <c r="L19" i="6"/>
  <c r="J19" i="6"/>
  <c r="I19" i="6"/>
  <c r="G19" i="6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L8" i="6"/>
  <c r="Q26" i="9" l="1"/>
  <c r="Q27" i="9" s="1"/>
  <c r="I30" i="9"/>
  <c r="I31" i="9" s="1"/>
  <c r="Q31" i="9"/>
  <c r="Q28" i="9" s="1"/>
  <c r="O26" i="7"/>
  <c r="Q26" i="7" s="1"/>
  <c r="Q27" i="7" s="1"/>
  <c r="I26" i="6"/>
  <c r="I27" i="11"/>
  <c r="I26" i="7"/>
  <c r="I27" i="7" s="1"/>
  <c r="O26" i="10"/>
  <c r="I30" i="11"/>
  <c r="I31" i="11" s="1"/>
  <c r="I28" i="11" s="1"/>
  <c r="O27" i="11"/>
  <c r="Q26" i="11" s="1"/>
  <c r="Q27" i="11" s="1"/>
  <c r="I26" i="10"/>
  <c r="I27" i="10" s="1"/>
  <c r="I28" i="10" s="1"/>
  <c r="I30" i="10"/>
  <c r="I31" i="10" s="1"/>
  <c r="Q30" i="10"/>
  <c r="Q31" i="10" s="1"/>
  <c r="O27" i="7"/>
  <c r="M31" i="6"/>
  <c r="O31" i="6" s="1"/>
  <c r="Q26" i="6"/>
  <c r="Q27" i="6" s="1"/>
  <c r="M30" i="6"/>
  <c r="O30" i="6" s="1"/>
  <c r="M30" i="11"/>
  <c r="O30" i="11" s="1"/>
  <c r="Q30" i="11" s="1"/>
  <c r="Q31" i="11" s="1"/>
  <c r="L2" i="10"/>
  <c r="O27" i="10"/>
  <c r="L2" i="9"/>
  <c r="I28" i="9"/>
  <c r="M31" i="8"/>
  <c r="O31" i="8" s="1"/>
  <c r="I30" i="8"/>
  <c r="I31" i="8" s="1"/>
  <c r="I28" i="8" s="1"/>
  <c r="Q26" i="8"/>
  <c r="Q27" i="8" s="1"/>
  <c r="M30" i="8"/>
  <c r="O30" i="8" s="1"/>
  <c r="I30" i="7"/>
  <c r="I31" i="7" s="1"/>
  <c r="Q30" i="7"/>
  <c r="Q31" i="7" s="1"/>
  <c r="I27" i="6"/>
  <c r="I30" i="6"/>
  <c r="I31" i="6" s="1"/>
  <c r="L2" i="6"/>
  <c r="I28" i="7" l="1"/>
  <c r="Q26" i="10"/>
  <c r="Q27" i="10" s="1"/>
  <c r="Q28" i="10"/>
  <c r="L3" i="10" s="1"/>
  <c r="L5" i="10" s="1"/>
  <c r="I28" i="6"/>
  <c r="Q28" i="11"/>
  <c r="L3" i="11" s="1"/>
  <c r="L5" i="11" s="1"/>
  <c r="Q28" i="7"/>
  <c r="L3" i="7" s="1"/>
  <c r="L5" i="7" s="1"/>
  <c r="Q30" i="6"/>
  <c r="Q31" i="6" s="1"/>
  <c r="Q28" i="6" s="1"/>
  <c r="L7" i="10"/>
  <c r="L7" i="9"/>
  <c r="L3" i="9"/>
  <c r="L5" i="9" s="1"/>
  <c r="Q30" i="8"/>
  <c r="Q31" i="8" s="1"/>
  <c r="Q28" i="8" s="1"/>
  <c r="L3" i="8" s="1"/>
  <c r="L5" i="8" s="1"/>
  <c r="L3" i="6" l="1"/>
  <c r="L5" i="6" s="1"/>
  <c r="L7" i="11"/>
  <c r="L7" i="7"/>
  <c r="L7" i="6"/>
  <c r="L7" i="8"/>
</calcChain>
</file>

<file path=xl/sharedStrings.xml><?xml version="1.0" encoding="utf-8"?>
<sst xmlns="http://schemas.openxmlformats.org/spreadsheetml/2006/main" count="410" uniqueCount="59">
  <si>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</si>
  <si>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</si>
  <si>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</si>
  <si>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</si>
  <si>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</si>
  <si>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</si>
  <si>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</si>
  <si>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</si>
  <si>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</si>
  <si>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</si>
  <si>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</si>
  <si>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</si>
  <si>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</si>
  <si>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</si>
  <si>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</si>
  <si>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</si>
  <si>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</si>
  <si>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</si>
  <si>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</si>
  <si>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</si>
  <si>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</si>
  <si>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</si>
  <si>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</si>
  <si>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</si>
  <si>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</si>
  <si>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</si>
  <si>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</si>
  <si>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</si>
  <si>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</si>
  <si>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</si>
  <si>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</si>
  <si>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</si>
  <si>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</si>
  <si>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</si>
  <si>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</si>
  <si>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</si>
  <si>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</si>
  <si>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</si>
  <si>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</si>
  <si>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</si>
  <si>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</si>
  <si>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</si>
  <si>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</si>
  <si>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rig/def</t>
  </si>
  <si>
    <t>30x70</t>
  </si>
  <si>
    <t>rigido</t>
  </si>
  <si>
    <t>travi em.</t>
  </si>
  <si>
    <t>d inf</t>
  </si>
  <si>
    <t>70x30</t>
  </si>
  <si>
    <t>travi sp.</t>
  </si>
  <si>
    <t>deform.</t>
  </si>
  <si>
    <t>rapp k</t>
  </si>
  <si>
    <t>n x</t>
  </si>
  <si>
    <t>n y</t>
  </si>
  <si>
    <t>kx</t>
  </si>
  <si>
    <t>ky</t>
  </si>
  <si>
    <t>nx appr</t>
  </si>
  <si>
    <t>ny appr</t>
  </si>
  <si>
    <t>n eq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</si>
</sst>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</cellXfs>
  <cellStyles count="1">
    <cellStyle name="Normale" xfId="0" builtinId="0"/>
  </cellStyles>
  <dxfs count="8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3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23813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19050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19050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19050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23813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19050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19050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19050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23813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19050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19050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19050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23813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19050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19050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19050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23813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19050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19050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19050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23813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19050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19050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19050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3" sqref="H3"/>
    </sheetView>
  </sheetViews>
  <sheetFormatPr defaultRowHeight="12.75" x14ac:dyDescent="0.35"/>
  <sheetData>
    <row r="2" spans="2:16" ht="13.15" x14ac:dyDescent="0.4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35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0.33501357115160912</v>
      </c>
      <c r="P3" s="18" t="s">
        <v>28</v>
      </c>
    </row>
    <row r="4" spans="2:16" x14ac:dyDescent="0.35">
      <c r="G4" s="1" t="s">
        <v>2</v>
      </c>
      <c r="H4" s="26">
        <v>70</v>
      </c>
      <c r="I4" s="2" t="s">
        <v>3</v>
      </c>
      <c r="P4" s="18" t="s">
        <v>30</v>
      </c>
    </row>
    <row r="5" spans="2:16" ht="13.15" x14ac:dyDescent="0.4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33.138923304817752</v>
      </c>
      <c r="M5" s="22" t="s">
        <v>20</v>
      </c>
      <c r="P5" s="18"/>
    </row>
    <row r="6" spans="2:16" x14ac:dyDescent="0.35">
      <c r="G6" s="1"/>
      <c r="H6" s="6"/>
      <c r="I6" s="2"/>
      <c r="P6" s="18"/>
    </row>
    <row r="7" spans="2:16" ht="13.15" x14ac:dyDescent="0.4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3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35">
      <c r="P9" s="18" t="s">
        <v>34</v>
      </c>
    </row>
    <row r="10" spans="2:16" x14ac:dyDescent="0.35">
      <c r="P10" s="18" t="s">
        <v>35</v>
      </c>
    </row>
    <row r="11" spans="2:16" ht="13.15" x14ac:dyDescent="0.4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ht="13.15" x14ac:dyDescent="0.4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35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35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35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35">
      <c r="G16" s="1"/>
      <c r="H16" s="6"/>
      <c r="I16" s="2"/>
      <c r="J16" s="1"/>
      <c r="K16" s="6"/>
      <c r="L16" s="2"/>
      <c r="P16" s="18"/>
    </row>
    <row r="17" spans="2:18" ht="13.15" x14ac:dyDescent="0.4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ht="13.15" x14ac:dyDescent="0.4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3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3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3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35"/>
    <row r="23" spans="2:18" s="1" customFormat="1" x14ac:dyDescent="0.35">
      <c r="D23" s="2"/>
    </row>
    <row r="24" spans="2:18" s="1" customFormat="1" x14ac:dyDescent="0.35"/>
    <row r="25" spans="2:18" s="1" customFormat="1" x14ac:dyDescent="0.35"/>
    <row r="26" spans="2:18" s="8" customFormat="1" x14ac:dyDescent="0.35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35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 x14ac:dyDescent="0.35">
      <c r="G28" s="9">
        <f>H15</f>
        <v>4</v>
      </c>
      <c r="H28" s="8" t="s">
        <v>17</v>
      </c>
      <c r="I28" s="9">
        <f>IF(B3&lt;3,C27/(I27+I31)*2,0)</f>
        <v>1.9849537037037037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1.9849537037037037</v>
      </c>
    </row>
    <row r="29" spans="2:18" s="8" customFormat="1" x14ac:dyDescent="0.35"/>
    <row r="30" spans="2:18" s="8" customFormat="1" x14ac:dyDescent="0.35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35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42525000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42525000</v>
      </c>
      <c r="R31" s="16" t="s">
        <v>16</v>
      </c>
    </row>
    <row r="32" spans="2:18" s="8" customFormat="1" x14ac:dyDescent="0.35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 x14ac:dyDescent="0.35">
      <c r="B33" s="19"/>
      <c r="C33" s="19"/>
      <c r="D33" s="19"/>
      <c r="E33" s="19"/>
      <c r="Q33" s="14"/>
    </row>
    <row r="34" spans="2:17" s="1" customFormat="1" x14ac:dyDescent="0.35">
      <c r="M34" s="2"/>
    </row>
    <row r="35" spans="2:17" s="1" customFormat="1" x14ac:dyDescent="0.35">
      <c r="M35" s="2"/>
    </row>
    <row r="36" spans="2:17" s="1" customFormat="1" x14ac:dyDescent="0.35">
      <c r="I36" s="3"/>
      <c r="M36" s="2"/>
      <c r="P36" s="3"/>
    </row>
    <row r="37" spans="2:17" s="1" customFormat="1" x14ac:dyDescent="0.35">
      <c r="D37" s="8"/>
    </row>
    <row r="38" spans="2:17" s="1" customFormat="1" x14ac:dyDescent="0.35">
      <c r="E38" s="10"/>
      <c r="F38" s="7"/>
    </row>
    <row r="39" spans="2:17" s="1" customFormat="1" x14ac:dyDescent="0.35"/>
    <row r="40" spans="2:17" s="1" customFormat="1" x14ac:dyDescent="0.35"/>
    <row r="41" spans="2:17" s="1" customFormat="1" x14ac:dyDescent="0.35"/>
    <row r="42" spans="2:17" s="1" customFormat="1" x14ac:dyDescent="0.35"/>
    <row r="43" spans="2:17" s="1" customFormat="1" x14ac:dyDescent="0.35"/>
    <row r="44" spans="2:17" s="1" customFormat="1" x14ac:dyDescent="0.35"/>
    <row r="45" spans="2:17" s="1" customFormat="1" x14ac:dyDescent="0.35"/>
    <row r="46" spans="2:17" s="1" customFormat="1" x14ac:dyDescent="0.35">
      <c r="D46" s="14"/>
    </row>
  </sheetData>
  <sheetProtection sheet="1" objects="1" scenarios="1" selectLockedCells="1"/>
  <conditionalFormatting sqref="F14">
    <cfRule type="expression" dxfId="83" priority="14" stopIfTrue="1">
      <formula>"$F$12=2"</formula>
    </cfRule>
  </conditionalFormatting>
  <conditionalFormatting sqref="K13">
    <cfRule type="expression" dxfId="82" priority="13" stopIfTrue="1">
      <formula>B18&lt;&gt;2</formula>
    </cfRule>
  </conditionalFormatting>
  <conditionalFormatting sqref="K14">
    <cfRule type="expression" dxfId="81" priority="12" stopIfTrue="1">
      <formula>B18&lt;&gt;2</formula>
    </cfRule>
  </conditionalFormatting>
  <conditionalFormatting sqref="K15 K20">
    <cfRule type="expression" dxfId="80" priority="11" stopIfTrue="1">
      <formula>$B$18&lt;&gt;2</formula>
    </cfRule>
  </conditionalFormatting>
  <conditionalFormatting sqref="K19:K20">
    <cfRule type="expression" dxfId="79" priority="8" stopIfTrue="1">
      <formula>$B$13=1</formula>
    </cfRule>
    <cfRule type="expression" dxfId="78" priority="9" stopIfTrue="1">
      <formula>$B$12=1</formula>
    </cfRule>
    <cfRule type="expression" dxfId="77" priority="10" stopIfTrue="1">
      <formula>$B$18&lt;&gt;2</formula>
    </cfRule>
  </conditionalFormatting>
  <conditionalFormatting sqref="J18 H19:H20 K19:K20">
    <cfRule type="expression" dxfId="76" priority="7" stopIfTrue="1">
      <formula>$B$13=1</formula>
    </cfRule>
  </conditionalFormatting>
  <conditionalFormatting sqref="G18 J18 G19:H21 I19:I20 J19:K21 L19:L20">
    <cfRule type="expression" dxfId="75" priority="6">
      <formula>$B$8&gt;2</formula>
    </cfRule>
  </conditionalFormatting>
  <conditionalFormatting sqref="G12 J12 G13:L15">
    <cfRule type="expression" dxfId="74" priority="5">
      <formula>$B$3&gt;2</formula>
    </cfRule>
  </conditionalFormatting>
  <conditionalFormatting sqref="H19:H20">
    <cfRule type="expression" dxfId="73" priority="4">
      <formula>$B$3&gt;2</formula>
    </cfRule>
  </conditionalFormatting>
  <conditionalFormatting sqref="K19:K20">
    <cfRule type="expression" dxfId="72" priority="3">
      <formula>$B$3&gt;2</formula>
    </cfRule>
  </conditionalFormatting>
  <conditionalFormatting sqref="H19:H20">
    <cfRule type="expression" dxfId="71" priority="2">
      <formula>$B$3&gt;2</formula>
    </cfRule>
  </conditionalFormatting>
  <conditionalFormatting sqref="K19:K20">
    <cfRule type="expression" dxfId="7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3" sqref="H3"/>
    </sheetView>
  </sheetViews>
  <sheetFormatPr defaultRowHeight="12.75" x14ac:dyDescent="0.35"/>
  <sheetData>
    <row r="2" spans="2:16" ht="13.15" x14ac:dyDescent="0.4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98.918151855468736</v>
      </c>
      <c r="M2" s="2" t="s">
        <v>20</v>
      </c>
      <c r="P2" s="18" t="s">
        <v>29</v>
      </c>
    </row>
    <row r="3" spans="2:16" x14ac:dyDescent="0.35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0.20121099208197485</v>
      </c>
      <c r="P3" s="18" t="s">
        <v>28</v>
      </c>
    </row>
    <row r="4" spans="2:16" x14ac:dyDescent="0.35">
      <c r="G4" s="1" t="s">
        <v>2</v>
      </c>
      <c r="H4" s="26">
        <v>70</v>
      </c>
      <c r="I4" s="2" t="s">
        <v>3</v>
      </c>
      <c r="P4" s="18" t="s">
        <v>30</v>
      </c>
    </row>
    <row r="5" spans="2:16" ht="13.15" x14ac:dyDescent="0.4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19.903419469754304</v>
      </c>
      <c r="M5" s="22" t="s">
        <v>20</v>
      </c>
      <c r="P5" s="18"/>
    </row>
    <row r="6" spans="2:16" x14ac:dyDescent="0.35">
      <c r="G6" s="1"/>
      <c r="H6" s="6"/>
      <c r="I6" s="2"/>
      <c r="P6" s="18"/>
    </row>
    <row r="7" spans="2:16" ht="13.15" x14ac:dyDescent="0.4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3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35">
      <c r="P9" s="18" t="s">
        <v>34</v>
      </c>
    </row>
    <row r="10" spans="2:16" x14ac:dyDescent="0.35">
      <c r="P10" s="18" t="s">
        <v>35</v>
      </c>
    </row>
    <row r="11" spans="2:16" ht="13.15" x14ac:dyDescent="0.4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ht="13.15" x14ac:dyDescent="0.4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35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35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35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35">
      <c r="G16" s="1"/>
      <c r="H16" s="6"/>
      <c r="I16" s="2"/>
      <c r="J16" s="1"/>
      <c r="K16" s="6"/>
      <c r="L16" s="2"/>
      <c r="P16" s="18"/>
    </row>
    <row r="17" spans="2:18" ht="13.15" x14ac:dyDescent="0.4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ht="13.15" x14ac:dyDescent="0.4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3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3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3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35"/>
    <row r="23" spans="2:18" s="1" customFormat="1" x14ac:dyDescent="0.35">
      <c r="D23" s="2"/>
    </row>
    <row r="24" spans="2:18" s="1" customFormat="1" x14ac:dyDescent="0.35"/>
    <row r="25" spans="2:18" s="1" customFormat="1" x14ac:dyDescent="0.35"/>
    <row r="26" spans="2:18" s="8" customFormat="1" x14ac:dyDescent="0.35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35">
      <c r="B27" s="8" t="s">
        <v>13</v>
      </c>
      <c r="C27" s="17">
        <f>$C$21*C26/H5/100</f>
        <v>84410156.25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 x14ac:dyDescent="0.35">
      <c r="G28" s="9">
        <f>H15</f>
        <v>4</v>
      </c>
      <c r="H28" s="8" t="s">
        <v>17</v>
      </c>
      <c r="I28" s="9">
        <f>IF(B3&lt;3,C27/(I27+I31)*2,0)</f>
        <v>3.9699074074074074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3.9699074074074074</v>
      </c>
    </row>
    <row r="29" spans="2:18" s="8" customFormat="1" x14ac:dyDescent="0.35"/>
    <row r="30" spans="2:18" s="8" customFormat="1" x14ac:dyDescent="0.35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3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35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 x14ac:dyDescent="0.35">
      <c r="B33" s="19"/>
      <c r="C33" s="19"/>
      <c r="D33" s="19"/>
      <c r="E33" s="19"/>
      <c r="Q33" s="14"/>
    </row>
    <row r="34" spans="2:17" s="1" customFormat="1" x14ac:dyDescent="0.35">
      <c r="M34" s="2"/>
    </row>
    <row r="35" spans="2:17" s="1" customFormat="1" x14ac:dyDescent="0.35">
      <c r="M35" s="2"/>
    </row>
    <row r="36" spans="2:17" s="1" customFormat="1" x14ac:dyDescent="0.35">
      <c r="I36" s="3"/>
      <c r="M36" s="2"/>
      <c r="P36" s="3"/>
    </row>
    <row r="37" spans="2:17" s="1" customFormat="1" x14ac:dyDescent="0.35">
      <c r="D37" s="8"/>
    </row>
    <row r="38" spans="2:17" s="1" customFormat="1" x14ac:dyDescent="0.35">
      <c r="E38" s="10"/>
      <c r="F38" s="7"/>
    </row>
    <row r="39" spans="2:17" s="1" customFormat="1" x14ac:dyDescent="0.35"/>
    <row r="40" spans="2:17" s="1" customFormat="1" x14ac:dyDescent="0.35"/>
    <row r="41" spans="2:17" s="1" customFormat="1" x14ac:dyDescent="0.35"/>
    <row r="42" spans="2:17" s="1" customFormat="1" x14ac:dyDescent="0.35"/>
    <row r="43" spans="2:17" s="1" customFormat="1" x14ac:dyDescent="0.35"/>
    <row r="44" spans="2:17" s="1" customFormat="1" x14ac:dyDescent="0.35"/>
    <row r="45" spans="2:17" s="1" customFormat="1" x14ac:dyDescent="0.35"/>
    <row r="46" spans="2:17" s="1" customFormat="1" x14ac:dyDescent="0.35">
      <c r="D46" s="14"/>
    </row>
  </sheetData>
  <sheetProtection sheet="1" objects="1" scenarios="1" selectLockedCells="1"/>
  <conditionalFormatting sqref="F14">
    <cfRule type="expression" dxfId="69" priority="14" stopIfTrue="1">
      <formula>"$F$12=2"</formula>
    </cfRule>
  </conditionalFormatting>
  <conditionalFormatting sqref="K13">
    <cfRule type="expression" dxfId="68" priority="13" stopIfTrue="1">
      <formula>B18&lt;&gt;2</formula>
    </cfRule>
  </conditionalFormatting>
  <conditionalFormatting sqref="K14">
    <cfRule type="expression" dxfId="67" priority="12" stopIfTrue="1">
      <formula>B18&lt;&gt;2</formula>
    </cfRule>
  </conditionalFormatting>
  <conditionalFormatting sqref="K15 K20">
    <cfRule type="expression" dxfId="66" priority="11" stopIfTrue="1">
      <formula>$B$18&lt;&gt;2</formula>
    </cfRule>
  </conditionalFormatting>
  <conditionalFormatting sqref="K19:K20">
    <cfRule type="expression" dxfId="65" priority="8" stopIfTrue="1">
      <formula>$B$13=1</formula>
    </cfRule>
    <cfRule type="expression" dxfId="64" priority="9" stopIfTrue="1">
      <formula>$B$12=1</formula>
    </cfRule>
    <cfRule type="expression" dxfId="63" priority="10" stopIfTrue="1">
      <formula>$B$18&lt;&gt;2</formula>
    </cfRule>
  </conditionalFormatting>
  <conditionalFormatting sqref="J18 H19:H20 K19:K20">
    <cfRule type="expression" dxfId="62" priority="7" stopIfTrue="1">
      <formula>$B$13=1</formula>
    </cfRule>
  </conditionalFormatting>
  <conditionalFormatting sqref="G18 J18 G19:H21 I19:I20 J19:K21 L19:L20">
    <cfRule type="expression" dxfId="61" priority="6">
      <formula>$B$8&gt;2</formula>
    </cfRule>
  </conditionalFormatting>
  <conditionalFormatting sqref="G12 J12 G13:L15">
    <cfRule type="expression" dxfId="60" priority="5">
      <formula>$B$3&gt;2</formula>
    </cfRule>
  </conditionalFormatting>
  <conditionalFormatting sqref="H19:H20">
    <cfRule type="expression" dxfId="59" priority="4">
      <formula>$B$3&gt;2</formula>
    </cfRule>
  </conditionalFormatting>
  <conditionalFormatting sqref="K19:K20">
    <cfRule type="expression" dxfId="58" priority="3">
      <formula>$B$3&gt;2</formula>
    </cfRule>
  </conditionalFormatting>
  <conditionalFormatting sqref="H19:H20">
    <cfRule type="expression" dxfId="57" priority="2">
      <formula>$B$3&gt;2</formula>
    </cfRule>
  </conditionalFormatting>
  <conditionalFormatting sqref="K19:K20">
    <cfRule type="expression" dxfId="56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3" sqref="H3"/>
    </sheetView>
  </sheetViews>
  <sheetFormatPr defaultRowHeight="12.75" x14ac:dyDescent="0.35"/>
  <sheetData>
    <row r="2" spans="2:16" ht="13.15" x14ac:dyDescent="0.4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35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0.73282442748091592</v>
      </c>
      <c r="P3" s="18" t="s">
        <v>28</v>
      </c>
    </row>
    <row r="4" spans="2:16" x14ac:dyDescent="0.35">
      <c r="G4" s="1" t="s">
        <v>2</v>
      </c>
      <c r="H4" s="26">
        <v>30</v>
      </c>
      <c r="I4" s="2" t="s">
        <v>3</v>
      </c>
      <c r="P4" s="18" t="s">
        <v>30</v>
      </c>
    </row>
    <row r="5" spans="2:16" ht="13.15" x14ac:dyDescent="0.4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13.314423306297705</v>
      </c>
      <c r="M5" s="22" t="s">
        <v>20</v>
      </c>
      <c r="P5" s="18"/>
    </row>
    <row r="6" spans="2:16" x14ac:dyDescent="0.35">
      <c r="G6" s="1"/>
      <c r="H6" s="6"/>
      <c r="I6" s="2"/>
      <c r="P6" s="18"/>
    </row>
    <row r="7" spans="2:16" ht="13.15" x14ac:dyDescent="0.4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3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35">
      <c r="P9" s="18" t="s">
        <v>34</v>
      </c>
    </row>
    <row r="10" spans="2:16" x14ac:dyDescent="0.35">
      <c r="P10" s="18" t="s">
        <v>35</v>
      </c>
    </row>
    <row r="11" spans="2:16" ht="13.15" x14ac:dyDescent="0.4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ht="13.15" x14ac:dyDescent="0.4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35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35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35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35">
      <c r="G16" s="1"/>
      <c r="H16" s="6"/>
      <c r="I16" s="2"/>
      <c r="J16" s="1"/>
      <c r="K16" s="6"/>
      <c r="L16" s="2"/>
      <c r="P16" s="18"/>
    </row>
    <row r="17" spans="2:18" ht="13.15" x14ac:dyDescent="0.4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ht="13.15" x14ac:dyDescent="0.4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3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3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3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35"/>
    <row r="23" spans="2:18" s="1" customFormat="1" x14ac:dyDescent="0.35">
      <c r="D23" s="2"/>
    </row>
    <row r="24" spans="2:18" s="1" customFormat="1" x14ac:dyDescent="0.35"/>
    <row r="25" spans="2:18" s="1" customFormat="1" x14ac:dyDescent="0.35"/>
    <row r="26" spans="2:18" s="8" customFormat="1" x14ac:dyDescent="0.35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35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 x14ac:dyDescent="0.35">
      <c r="G28" s="9">
        <f>H15</f>
        <v>4</v>
      </c>
      <c r="H28" s="8" t="s">
        <v>17</v>
      </c>
      <c r="I28" s="9">
        <f>IF(B3&lt;3,C27/(I27+I31)*2,0)</f>
        <v>0.36458333333333331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0.36458333333333331</v>
      </c>
    </row>
    <row r="29" spans="2:18" s="8" customFormat="1" x14ac:dyDescent="0.35"/>
    <row r="30" spans="2:18" s="8" customFormat="1" x14ac:dyDescent="0.35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35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42525000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42525000</v>
      </c>
      <c r="R31" s="16" t="s">
        <v>16</v>
      </c>
    </row>
    <row r="32" spans="2:18" s="8" customFormat="1" x14ac:dyDescent="0.35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 x14ac:dyDescent="0.35">
      <c r="B33" s="19"/>
      <c r="C33" s="19"/>
      <c r="D33" s="19"/>
      <c r="E33" s="19"/>
      <c r="Q33" s="14"/>
    </row>
    <row r="34" spans="2:17" s="1" customFormat="1" x14ac:dyDescent="0.35">
      <c r="M34" s="2"/>
    </row>
    <row r="35" spans="2:17" s="1" customFormat="1" x14ac:dyDescent="0.35">
      <c r="M35" s="2"/>
    </row>
    <row r="36" spans="2:17" s="1" customFormat="1" x14ac:dyDescent="0.35">
      <c r="I36" s="3"/>
      <c r="M36" s="2"/>
      <c r="P36" s="3"/>
    </row>
    <row r="37" spans="2:17" s="1" customFormat="1" x14ac:dyDescent="0.35">
      <c r="D37" s="8"/>
    </row>
    <row r="38" spans="2:17" s="1" customFormat="1" x14ac:dyDescent="0.35">
      <c r="E38" s="10"/>
      <c r="F38" s="7"/>
    </row>
    <row r="39" spans="2:17" s="1" customFormat="1" x14ac:dyDescent="0.35"/>
    <row r="40" spans="2:17" s="1" customFormat="1" x14ac:dyDescent="0.35"/>
    <row r="41" spans="2:17" s="1" customFormat="1" x14ac:dyDescent="0.35"/>
    <row r="42" spans="2:17" s="1" customFormat="1" x14ac:dyDescent="0.35"/>
    <row r="43" spans="2:17" s="1" customFormat="1" x14ac:dyDescent="0.35"/>
    <row r="44" spans="2:17" s="1" customFormat="1" x14ac:dyDescent="0.35"/>
    <row r="45" spans="2:17" s="1" customFormat="1" x14ac:dyDescent="0.35"/>
    <row r="46" spans="2:17" s="1" customFormat="1" x14ac:dyDescent="0.35">
      <c r="D46" s="14"/>
    </row>
  </sheetData>
  <sheetProtection sheet="1" objects="1" scenarios="1" selectLockedCells="1"/>
  <conditionalFormatting sqref="F14">
    <cfRule type="expression" dxfId="55" priority="14" stopIfTrue="1">
      <formula>"$F$12=2"</formula>
    </cfRule>
  </conditionalFormatting>
  <conditionalFormatting sqref="K13">
    <cfRule type="expression" dxfId="54" priority="13" stopIfTrue="1">
      <formula>B18&lt;&gt;2</formula>
    </cfRule>
  </conditionalFormatting>
  <conditionalFormatting sqref="K14">
    <cfRule type="expression" dxfId="53" priority="12" stopIfTrue="1">
      <formula>B18&lt;&gt;2</formula>
    </cfRule>
  </conditionalFormatting>
  <conditionalFormatting sqref="K15 K20">
    <cfRule type="expression" dxfId="52" priority="11" stopIfTrue="1">
      <formula>$B$18&lt;&gt;2</formula>
    </cfRule>
  </conditionalFormatting>
  <conditionalFormatting sqref="K19:K20">
    <cfRule type="expression" dxfId="51" priority="8" stopIfTrue="1">
      <formula>$B$13=1</formula>
    </cfRule>
    <cfRule type="expression" dxfId="50" priority="9" stopIfTrue="1">
      <formula>$B$12=1</formula>
    </cfRule>
    <cfRule type="expression" dxfId="49" priority="10" stopIfTrue="1">
      <formula>$B$18&lt;&gt;2</formula>
    </cfRule>
  </conditionalFormatting>
  <conditionalFormatting sqref="J18 H19:H20 K19:K20">
    <cfRule type="expression" dxfId="48" priority="7" stopIfTrue="1">
      <formula>$B$13=1</formula>
    </cfRule>
  </conditionalFormatting>
  <conditionalFormatting sqref="G18 J18 G19:H21 I19:I20 J19:K21 L19:L20">
    <cfRule type="expression" dxfId="47" priority="6">
      <formula>$B$8&gt;2</formula>
    </cfRule>
  </conditionalFormatting>
  <conditionalFormatting sqref="G12 J12 G13:L15">
    <cfRule type="expression" dxfId="46" priority="5">
      <formula>$B$3&gt;2</formula>
    </cfRule>
  </conditionalFormatting>
  <conditionalFormatting sqref="H19:H20">
    <cfRule type="expression" dxfId="45" priority="4">
      <formula>$B$3&gt;2</formula>
    </cfRule>
  </conditionalFormatting>
  <conditionalFormatting sqref="K19:K20">
    <cfRule type="expression" dxfId="44" priority="3">
      <formula>$B$3&gt;2</formula>
    </cfRule>
  </conditionalFormatting>
  <conditionalFormatting sqref="H19:H20">
    <cfRule type="expression" dxfId="43" priority="2">
      <formula>$B$3&gt;2</formula>
    </cfRule>
  </conditionalFormatting>
  <conditionalFormatting sqref="K19:K20">
    <cfRule type="expression" dxfId="42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3" sqref="H3"/>
    </sheetView>
  </sheetViews>
  <sheetFormatPr defaultRowHeight="12.75" x14ac:dyDescent="0.35"/>
  <sheetData>
    <row r="2" spans="2:16" ht="13.15" x14ac:dyDescent="0.4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35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0.57831325301204828</v>
      </c>
      <c r="P3" s="18" t="s">
        <v>28</v>
      </c>
    </row>
    <row r="4" spans="2:16" x14ac:dyDescent="0.35">
      <c r="G4" s="1" t="s">
        <v>2</v>
      </c>
      <c r="H4" s="26">
        <v>30</v>
      </c>
      <c r="I4" s="2" t="s">
        <v>3</v>
      </c>
      <c r="P4" s="18" t="s">
        <v>30</v>
      </c>
    </row>
    <row r="5" spans="2:16" ht="13.15" x14ac:dyDescent="0.4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10.507165380271084</v>
      </c>
      <c r="M5" s="22" t="s">
        <v>20</v>
      </c>
      <c r="P5" s="18"/>
    </row>
    <row r="6" spans="2:16" x14ac:dyDescent="0.35">
      <c r="G6" s="1"/>
      <c r="H6" s="6"/>
      <c r="I6" s="2"/>
      <c r="P6" s="18"/>
    </row>
    <row r="7" spans="2:16" ht="13.15" x14ac:dyDescent="0.4">
      <c r="B7" s="12" t="s">
        <v>31</v>
      </c>
      <c r="J7" s="23"/>
      <c r="K7" s="24" t="s">
        <v>40</v>
      </c>
      <c r="L7" s="25">
        <f>0.5*(1+I28/3)/(1+I28/6+Q28/6)</f>
        <v>0.50000000000000011</v>
      </c>
      <c r="M7" s="20" t="s">
        <v>22</v>
      </c>
      <c r="P7" s="18" t="s">
        <v>32</v>
      </c>
    </row>
    <row r="8" spans="2:16" x14ac:dyDescent="0.3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35">
      <c r="P9" s="18" t="s">
        <v>34</v>
      </c>
    </row>
    <row r="10" spans="2:16" x14ac:dyDescent="0.35">
      <c r="P10" s="18" t="s">
        <v>35</v>
      </c>
    </row>
    <row r="11" spans="2:16" ht="13.15" x14ac:dyDescent="0.4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ht="13.15" x14ac:dyDescent="0.4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35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35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35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35">
      <c r="G16" s="1"/>
      <c r="H16" s="6"/>
      <c r="I16" s="2"/>
      <c r="J16" s="1"/>
      <c r="K16" s="6"/>
      <c r="L16" s="2"/>
      <c r="P16" s="18"/>
    </row>
    <row r="17" spans="2:18" ht="13.15" x14ac:dyDescent="0.4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ht="13.15" x14ac:dyDescent="0.4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3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3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3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35"/>
    <row r="23" spans="2:18" s="1" customFormat="1" x14ac:dyDescent="0.35">
      <c r="D23" s="2"/>
    </row>
    <row r="24" spans="2:18" s="1" customFormat="1" x14ac:dyDescent="0.35"/>
    <row r="25" spans="2:18" s="1" customFormat="1" x14ac:dyDescent="0.35"/>
    <row r="26" spans="2:18" s="8" customFormat="1" x14ac:dyDescent="0.35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35">
      <c r="B27" s="8" t="s">
        <v>13</v>
      </c>
      <c r="C27" s="17">
        <f>$C$21*C26/H5/100</f>
        <v>15503906.25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 x14ac:dyDescent="0.35">
      <c r="G28" s="9">
        <f>H15</f>
        <v>4</v>
      </c>
      <c r="H28" s="8" t="s">
        <v>17</v>
      </c>
      <c r="I28" s="9">
        <f>IF(B3&lt;3,C27/(I27+I31)*2,0)</f>
        <v>0.72916666666666663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0.72916666666666663</v>
      </c>
    </row>
    <row r="29" spans="2:18" s="8" customFormat="1" x14ac:dyDescent="0.35"/>
    <row r="30" spans="2:18" s="8" customFormat="1" x14ac:dyDescent="0.35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3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35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 x14ac:dyDescent="0.35">
      <c r="B33" s="19"/>
      <c r="C33" s="19"/>
      <c r="D33" s="19"/>
      <c r="E33" s="19"/>
      <c r="Q33" s="14"/>
    </row>
    <row r="34" spans="2:17" s="1" customFormat="1" x14ac:dyDescent="0.35">
      <c r="M34" s="2"/>
    </row>
    <row r="35" spans="2:17" s="1" customFormat="1" x14ac:dyDescent="0.35">
      <c r="M35" s="2"/>
    </row>
    <row r="36" spans="2:17" s="1" customFormat="1" x14ac:dyDescent="0.35">
      <c r="I36" s="3"/>
      <c r="M36" s="2"/>
      <c r="P36" s="3"/>
    </row>
    <row r="37" spans="2:17" s="1" customFormat="1" x14ac:dyDescent="0.35">
      <c r="D37" s="8"/>
    </row>
    <row r="38" spans="2:17" s="1" customFormat="1" x14ac:dyDescent="0.35">
      <c r="E38" s="10"/>
      <c r="F38" s="7"/>
    </row>
    <row r="39" spans="2:17" s="1" customFormat="1" x14ac:dyDescent="0.35"/>
    <row r="40" spans="2:17" s="1" customFormat="1" x14ac:dyDescent="0.35"/>
    <row r="41" spans="2:17" s="1" customFormat="1" x14ac:dyDescent="0.35"/>
    <row r="42" spans="2:17" s="1" customFormat="1" x14ac:dyDescent="0.35"/>
    <row r="43" spans="2:17" s="1" customFormat="1" x14ac:dyDescent="0.35"/>
    <row r="44" spans="2:17" s="1" customFormat="1" x14ac:dyDescent="0.35"/>
    <row r="45" spans="2:17" s="1" customFormat="1" x14ac:dyDescent="0.35"/>
    <row r="46" spans="2:17" s="1" customFormat="1" x14ac:dyDescent="0.35">
      <c r="D46" s="14"/>
    </row>
  </sheetData>
  <sheetProtection sheet="1" objects="1" scenarios="1" selectLockedCells="1"/>
  <conditionalFormatting sqref="F14">
    <cfRule type="expression" dxfId="41" priority="14" stopIfTrue="1">
      <formula>"$F$12=2"</formula>
    </cfRule>
  </conditionalFormatting>
  <conditionalFormatting sqref="K13">
    <cfRule type="expression" dxfId="40" priority="13" stopIfTrue="1">
      <formula>B18&lt;&gt;2</formula>
    </cfRule>
  </conditionalFormatting>
  <conditionalFormatting sqref="K14">
    <cfRule type="expression" dxfId="39" priority="12" stopIfTrue="1">
      <formula>B18&lt;&gt;2</formula>
    </cfRule>
  </conditionalFormatting>
  <conditionalFormatting sqref="K15 K20">
    <cfRule type="expression" dxfId="38" priority="11" stopIfTrue="1">
      <formula>$B$18&lt;&gt;2</formula>
    </cfRule>
  </conditionalFormatting>
  <conditionalFormatting sqref="K19:K20">
    <cfRule type="expression" dxfId="37" priority="8" stopIfTrue="1">
      <formula>$B$13=1</formula>
    </cfRule>
    <cfRule type="expression" dxfId="36" priority="9" stopIfTrue="1">
      <formula>$B$12=1</formula>
    </cfRule>
    <cfRule type="expression" dxfId="35" priority="10" stopIfTrue="1">
      <formula>$B$18&lt;&gt;2</formula>
    </cfRule>
  </conditionalFormatting>
  <conditionalFormatting sqref="J18 H19:H20 K19:K20">
    <cfRule type="expression" dxfId="34" priority="7" stopIfTrue="1">
      <formula>$B$13=1</formula>
    </cfRule>
  </conditionalFormatting>
  <conditionalFormatting sqref="G18 J18 G19:H21 I19:I20 J19:K21 L19:L20">
    <cfRule type="expression" dxfId="33" priority="6">
      <formula>$B$8&gt;2</formula>
    </cfRule>
  </conditionalFormatting>
  <conditionalFormatting sqref="G12 J12 G13:L15">
    <cfRule type="expression" dxfId="32" priority="5">
      <formula>$B$3&gt;2</formula>
    </cfRule>
  </conditionalFormatting>
  <conditionalFormatting sqref="H19:H20">
    <cfRule type="expression" dxfId="31" priority="4">
      <formula>$B$3&gt;2</formula>
    </cfRule>
  </conditionalFormatting>
  <conditionalFormatting sqref="K19:K20">
    <cfRule type="expression" dxfId="30" priority="3">
      <formula>$B$3&gt;2</formula>
    </cfRule>
  </conditionalFormatting>
  <conditionalFormatting sqref="H19:H20">
    <cfRule type="expression" dxfId="29" priority="2">
      <formula>$B$3&gt;2</formula>
    </cfRule>
  </conditionalFormatting>
  <conditionalFormatting sqref="K19:K20">
    <cfRule type="expression" dxfId="28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3" sqref="H3"/>
    </sheetView>
  </sheetViews>
  <sheetFormatPr defaultRowHeight="12.75" x14ac:dyDescent="0.35"/>
  <sheetData>
    <row r="2" spans="2:16" ht="13.15" x14ac:dyDescent="0.4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35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0.21286208344161686</v>
      </c>
      <c r="P3" s="18" t="s">
        <v>28</v>
      </c>
    </row>
    <row r="4" spans="2:16" x14ac:dyDescent="0.35">
      <c r="G4" s="1" t="s">
        <v>2</v>
      </c>
      <c r="H4" s="26">
        <v>30</v>
      </c>
      <c r="I4" s="2" t="s">
        <v>3</v>
      </c>
      <c r="P4" s="18" t="s">
        <v>30</v>
      </c>
    </row>
    <row r="5" spans="2:16" ht="13.15" x14ac:dyDescent="0.4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3.8674145928029349</v>
      </c>
      <c r="M5" s="22" t="s">
        <v>20</v>
      </c>
      <c r="P5" s="18"/>
    </row>
    <row r="6" spans="2:16" x14ac:dyDescent="0.35">
      <c r="G6" s="1"/>
      <c r="H6" s="6"/>
      <c r="I6" s="2"/>
      <c r="P6" s="18"/>
    </row>
    <row r="7" spans="2:16" ht="13.15" x14ac:dyDescent="0.4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3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35">
      <c r="P9" s="18" t="s">
        <v>34</v>
      </c>
    </row>
    <row r="10" spans="2:16" x14ac:dyDescent="0.35">
      <c r="P10" s="18" t="s">
        <v>35</v>
      </c>
    </row>
    <row r="11" spans="2:16" ht="13.15" x14ac:dyDescent="0.4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ht="13.15" x14ac:dyDescent="0.4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35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35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35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35">
      <c r="G16" s="1"/>
      <c r="H16" s="6"/>
      <c r="I16" s="2"/>
      <c r="J16" s="1"/>
      <c r="K16" s="6"/>
      <c r="L16" s="2"/>
      <c r="P16" s="18"/>
    </row>
    <row r="17" spans="2:18" ht="13.15" x14ac:dyDescent="0.4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ht="13.15" x14ac:dyDescent="0.4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3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3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3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35"/>
    <row r="23" spans="2:18" s="1" customFormat="1" x14ac:dyDescent="0.35">
      <c r="D23" s="2"/>
    </row>
    <row r="24" spans="2:18" s="1" customFormat="1" x14ac:dyDescent="0.35"/>
    <row r="25" spans="2:18" s="1" customFormat="1" x14ac:dyDescent="0.35"/>
    <row r="26" spans="2:18" s="8" customFormat="1" x14ac:dyDescent="0.35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35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4192650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4192650</v>
      </c>
      <c r="R27" s="16" t="s">
        <v>16</v>
      </c>
    </row>
    <row r="28" spans="2:18" s="8" customFormat="1" x14ac:dyDescent="0.35">
      <c r="G28" s="9">
        <f>H15</f>
        <v>4</v>
      </c>
      <c r="H28" s="8" t="s">
        <v>17</v>
      </c>
      <c r="I28" s="9">
        <f>IF(B3&lt;3,C27/(I27+I31)*2,0)</f>
        <v>3.6978775356874531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3.6978775356874531</v>
      </c>
    </row>
    <row r="29" spans="2:18" s="8" customFormat="1" x14ac:dyDescent="0.35"/>
    <row r="30" spans="2:18" s="8" customFormat="1" x14ac:dyDescent="0.35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30</v>
      </c>
      <c r="M30" s="8">
        <f>IF($B$18=1,0,IF($B$18=2,L30,L26))</f>
        <v>60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53240</v>
      </c>
      <c r="R30" s="16" t="s">
        <v>8</v>
      </c>
    </row>
    <row r="31" spans="2:18" s="8" customFormat="1" x14ac:dyDescent="0.35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4192650</v>
      </c>
      <c r="J31" s="16" t="s">
        <v>16</v>
      </c>
      <c r="L31" s="8">
        <f>IF($B$13=1,K14,K20)</f>
        <v>60</v>
      </c>
      <c r="M31" s="8">
        <f>IF($B$18=1,0,IF($B$18=2,L31,L27))</f>
        <v>22</v>
      </c>
      <c r="O31" s="8">
        <f>M31</f>
        <v>22</v>
      </c>
      <c r="P31" s="8" t="s">
        <v>15</v>
      </c>
      <c r="Q31" s="17">
        <f>$C$21*Q30/O32/100</f>
        <v>4192650</v>
      </c>
      <c r="R31" s="16" t="s">
        <v>16</v>
      </c>
    </row>
    <row r="32" spans="2:18" s="8" customFormat="1" x14ac:dyDescent="0.35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 x14ac:dyDescent="0.35">
      <c r="B33" s="19"/>
      <c r="C33" s="19"/>
      <c r="D33" s="19"/>
      <c r="E33" s="19"/>
      <c r="Q33" s="14"/>
    </row>
    <row r="34" spans="2:17" s="1" customFormat="1" x14ac:dyDescent="0.35">
      <c r="M34" s="2"/>
    </row>
    <row r="35" spans="2:17" s="1" customFormat="1" x14ac:dyDescent="0.35">
      <c r="M35" s="2"/>
    </row>
    <row r="36" spans="2:17" s="1" customFormat="1" x14ac:dyDescent="0.35">
      <c r="I36" s="3"/>
      <c r="M36" s="2"/>
      <c r="P36" s="3"/>
    </row>
    <row r="37" spans="2:17" s="1" customFormat="1" x14ac:dyDescent="0.35">
      <c r="D37" s="8"/>
    </row>
    <row r="38" spans="2:17" s="1" customFormat="1" x14ac:dyDescent="0.35">
      <c r="E38" s="10"/>
      <c r="F38" s="7"/>
    </row>
    <row r="39" spans="2:17" s="1" customFormat="1" x14ac:dyDescent="0.35"/>
    <row r="40" spans="2:17" s="1" customFormat="1" x14ac:dyDescent="0.35"/>
    <row r="41" spans="2:17" s="1" customFormat="1" x14ac:dyDescent="0.35"/>
    <row r="42" spans="2:17" s="1" customFormat="1" x14ac:dyDescent="0.35"/>
    <row r="43" spans="2:17" s="1" customFormat="1" x14ac:dyDescent="0.35"/>
    <row r="44" spans="2:17" s="1" customFormat="1" x14ac:dyDescent="0.35"/>
    <row r="45" spans="2:17" s="1" customFormat="1" x14ac:dyDescent="0.35"/>
    <row r="46" spans="2:17" s="1" customFormat="1" x14ac:dyDescent="0.35">
      <c r="D46" s="14"/>
    </row>
  </sheetData>
  <sheetProtection sheet="1" objects="1" scenarios="1" selectLockedCells="1"/>
  <conditionalFormatting sqref="F14">
    <cfRule type="expression" dxfId="27" priority="14" stopIfTrue="1">
      <formula>"$F$12=2"</formula>
    </cfRule>
  </conditionalFormatting>
  <conditionalFormatting sqref="K13">
    <cfRule type="expression" dxfId="26" priority="13" stopIfTrue="1">
      <formula>B18&lt;&gt;2</formula>
    </cfRule>
  </conditionalFormatting>
  <conditionalFormatting sqref="K14">
    <cfRule type="expression" dxfId="25" priority="12" stopIfTrue="1">
      <formula>B18&lt;&gt;2</formula>
    </cfRule>
  </conditionalFormatting>
  <conditionalFormatting sqref="K15 K20">
    <cfRule type="expression" dxfId="24" priority="11" stopIfTrue="1">
      <formula>$B$18&lt;&gt;2</formula>
    </cfRule>
  </conditionalFormatting>
  <conditionalFormatting sqref="K19:K20">
    <cfRule type="expression" dxfId="23" priority="8" stopIfTrue="1">
      <formula>$B$13=1</formula>
    </cfRule>
    <cfRule type="expression" dxfId="22" priority="9" stopIfTrue="1">
      <formula>$B$12=1</formula>
    </cfRule>
    <cfRule type="expression" dxfId="21" priority="10" stopIfTrue="1">
      <formula>$B$18&lt;&gt;2</formula>
    </cfRule>
  </conditionalFormatting>
  <conditionalFormatting sqref="J18 H19:H20 K19:K20">
    <cfRule type="expression" dxfId="20" priority="7" stopIfTrue="1">
      <formula>$B$13=1</formula>
    </cfRule>
  </conditionalFormatting>
  <conditionalFormatting sqref="G18 J18 G19:H21 I19:I20 J19:K21 L19:L20">
    <cfRule type="expression" dxfId="19" priority="6">
      <formula>$B$8&gt;2</formula>
    </cfRule>
  </conditionalFormatting>
  <conditionalFormatting sqref="G12 J12 G13:L15">
    <cfRule type="expression" dxfId="18" priority="5">
      <formula>$B$3&gt;2</formula>
    </cfRule>
  </conditionalFormatting>
  <conditionalFormatting sqref="H19:H20">
    <cfRule type="expression" dxfId="17" priority="4">
      <formula>$B$3&gt;2</formula>
    </cfRule>
  </conditionalFormatting>
  <conditionalFormatting sqref="K19:K20">
    <cfRule type="expression" dxfId="16" priority="3">
      <formula>$B$3&gt;2</formula>
    </cfRule>
  </conditionalFormatting>
  <conditionalFormatting sqref="H19:H20">
    <cfRule type="expression" dxfId="15" priority="2">
      <formula>$B$3&gt;2</formula>
    </cfRule>
  </conditionalFormatting>
  <conditionalFormatting sqref="K19:K20">
    <cfRule type="expression" dxfId="14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3" sqref="H3"/>
    </sheetView>
  </sheetViews>
  <sheetFormatPr defaultRowHeight="12.75" x14ac:dyDescent="0.35"/>
  <sheetData>
    <row r="2" spans="2:16" ht="13.15" x14ac:dyDescent="0.4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18.168640136718746</v>
      </c>
      <c r="M2" s="2" t="s">
        <v>20</v>
      </c>
      <c r="P2" s="18" t="s">
        <v>29</v>
      </c>
    </row>
    <row r="3" spans="2:16" x14ac:dyDescent="0.35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0.11910781001812119</v>
      </c>
      <c r="P3" s="18" t="s">
        <v>28</v>
      </c>
    </row>
    <row r="4" spans="2:16" x14ac:dyDescent="0.35">
      <c r="G4" s="1" t="s">
        <v>2</v>
      </c>
      <c r="H4" s="26">
        <v>30</v>
      </c>
      <c r="I4" s="2" t="s">
        <v>3</v>
      </c>
      <c r="P4" s="18" t="s">
        <v>30</v>
      </c>
    </row>
    <row r="5" spans="2:16" ht="13.15" x14ac:dyDescent="0.4">
      <c r="G5" s="1" t="s">
        <v>11</v>
      </c>
      <c r="H5" s="27">
        <v>3.2</v>
      </c>
      <c r="I5" s="2" t="s">
        <v>4</v>
      </c>
      <c r="K5" s="20" t="s">
        <v>21</v>
      </c>
      <c r="L5" s="21">
        <f>L2*L3</f>
        <v>2.1640269376919079</v>
      </c>
      <c r="M5" s="22" t="s">
        <v>20</v>
      </c>
      <c r="P5" s="18"/>
    </row>
    <row r="6" spans="2:16" x14ac:dyDescent="0.35">
      <c r="G6" s="1"/>
      <c r="H6" s="6"/>
      <c r="I6" s="2"/>
      <c r="P6" s="18"/>
    </row>
    <row r="7" spans="2:16" ht="13.15" x14ac:dyDescent="0.4">
      <c r="B7" s="12" t="s">
        <v>31</v>
      </c>
      <c r="J7" s="23"/>
      <c r="K7" s="24" t="s">
        <v>40</v>
      </c>
      <c r="L7" s="25">
        <f>0.5*(1+I28/3)/(1+I28/6+Q28/6)</f>
        <v>0.49999999999999994</v>
      </c>
      <c r="M7" s="20" t="s">
        <v>22</v>
      </c>
      <c r="P7" s="18" t="s">
        <v>32</v>
      </c>
    </row>
    <row r="8" spans="2:16" x14ac:dyDescent="0.35">
      <c r="B8" s="29">
        <v>2</v>
      </c>
      <c r="L8" s="30" t="str">
        <f>IF(B3&gt;1,"","questo valore teorico deve essere ridotto")</f>
        <v/>
      </c>
      <c r="P8" s="18" t="s">
        <v>33</v>
      </c>
    </row>
    <row r="9" spans="2:16" x14ac:dyDescent="0.35">
      <c r="P9" s="18" t="s">
        <v>34</v>
      </c>
    </row>
    <row r="10" spans="2:16" x14ac:dyDescent="0.35">
      <c r="P10" s="18" t="s">
        <v>35</v>
      </c>
    </row>
    <row r="11" spans="2:16" ht="13.15" x14ac:dyDescent="0.4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ht="13.15" x14ac:dyDescent="0.4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35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35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35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35">
      <c r="G16" s="1"/>
      <c r="H16" s="6"/>
      <c r="I16" s="2"/>
      <c r="J16" s="1"/>
      <c r="K16" s="6"/>
      <c r="L16" s="2"/>
      <c r="P16" s="18"/>
    </row>
    <row r="17" spans="2:18" ht="13.15" x14ac:dyDescent="0.4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ht="13.15" x14ac:dyDescent="0.4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3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3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3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35"/>
    <row r="23" spans="2:18" s="1" customFormat="1" x14ac:dyDescent="0.35">
      <c r="D23" s="2"/>
    </row>
    <row r="24" spans="2:18" s="1" customFormat="1" x14ac:dyDescent="0.35"/>
    <row r="25" spans="2:18" s="1" customFormat="1" x14ac:dyDescent="0.35"/>
    <row r="26" spans="2:18" s="8" customFormat="1" x14ac:dyDescent="0.35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35">
      <c r="B27" s="8" t="s">
        <v>13</v>
      </c>
      <c r="C27" s="17">
        <f>$C$21*C26/H5/100</f>
        <v>15503906.25</v>
      </c>
      <c r="D27" s="16" t="s">
        <v>16</v>
      </c>
      <c r="G27" s="8">
        <f>H14</f>
        <v>22</v>
      </c>
      <c r="H27" s="8" t="s">
        <v>14</v>
      </c>
      <c r="I27" s="17">
        <f>$C$21*I26/G28/100</f>
        <v>4192650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4192650</v>
      </c>
      <c r="R27" s="16" t="s">
        <v>16</v>
      </c>
    </row>
    <row r="28" spans="2:18" s="8" customFormat="1" x14ac:dyDescent="0.35">
      <c r="G28" s="9">
        <f>H15</f>
        <v>4</v>
      </c>
      <c r="H28" s="8" t="s">
        <v>17</v>
      </c>
      <c r="I28" s="9">
        <f>IF(B3&lt;3,C27/(I27+I31)*2,0)</f>
        <v>7.3957550713749063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7.3957550713749063</v>
      </c>
    </row>
    <row r="29" spans="2:18" s="8" customFormat="1" x14ac:dyDescent="0.35"/>
    <row r="30" spans="2:18" s="8" customFormat="1" x14ac:dyDescent="0.35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3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35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 x14ac:dyDescent="0.35">
      <c r="B33" s="19"/>
      <c r="C33" s="19"/>
      <c r="D33" s="19"/>
      <c r="E33" s="19"/>
      <c r="Q33" s="14"/>
    </row>
    <row r="34" spans="2:17" s="1" customFormat="1" x14ac:dyDescent="0.35">
      <c r="M34" s="2"/>
    </row>
    <row r="35" spans="2:17" s="1" customFormat="1" x14ac:dyDescent="0.35">
      <c r="M35" s="2"/>
    </row>
    <row r="36" spans="2:17" s="1" customFormat="1" x14ac:dyDescent="0.35">
      <c r="I36" s="3"/>
      <c r="M36" s="2"/>
      <c r="P36" s="3"/>
    </row>
    <row r="37" spans="2:17" s="1" customFormat="1" x14ac:dyDescent="0.35">
      <c r="D37" s="8"/>
    </row>
    <row r="38" spans="2:17" s="1" customFormat="1" x14ac:dyDescent="0.35">
      <c r="E38" s="10"/>
      <c r="F38" s="7"/>
    </row>
    <row r="39" spans="2:17" s="1" customFormat="1" x14ac:dyDescent="0.35"/>
    <row r="40" spans="2:17" s="1" customFormat="1" x14ac:dyDescent="0.35"/>
    <row r="41" spans="2:17" s="1" customFormat="1" x14ac:dyDescent="0.35"/>
    <row r="42" spans="2:17" s="1" customFormat="1" x14ac:dyDescent="0.35"/>
    <row r="43" spans="2:17" s="1" customFormat="1" x14ac:dyDescent="0.35"/>
    <row r="44" spans="2:17" s="1" customFormat="1" x14ac:dyDescent="0.35"/>
    <row r="45" spans="2:17" s="1" customFormat="1" x14ac:dyDescent="0.35"/>
    <row r="46" spans="2:17" s="1" customFormat="1" x14ac:dyDescent="0.35">
      <c r="D46" s="14"/>
    </row>
  </sheetData>
  <sheetProtection sheet="1" objects="1" scenarios="1" selectLockedCells="1"/>
  <conditionalFormatting sqref="F14">
    <cfRule type="expression" dxfId="13" priority="14" stopIfTrue="1">
      <formula>"$F$12=2"</formula>
    </cfRule>
  </conditionalFormatting>
  <conditionalFormatting sqref="K13">
    <cfRule type="expression" dxfId="12" priority="13" stopIfTrue="1">
      <formula>B18&lt;&gt;2</formula>
    </cfRule>
  </conditionalFormatting>
  <conditionalFormatting sqref="K14">
    <cfRule type="expression" dxfId="11" priority="12" stopIfTrue="1">
      <formula>B18&lt;&gt;2</formula>
    </cfRule>
  </conditionalFormatting>
  <conditionalFormatting sqref="K15 K20">
    <cfRule type="expression" dxfId="10" priority="11" stopIfTrue="1">
      <formula>$B$18&lt;&gt;2</formula>
    </cfRule>
  </conditionalFormatting>
  <conditionalFormatting sqref="K19:K20">
    <cfRule type="expression" dxfId="9" priority="8" stopIfTrue="1">
      <formula>$B$13=1</formula>
    </cfRule>
    <cfRule type="expression" dxfId="8" priority="9" stopIfTrue="1">
      <formula>$B$12=1</formula>
    </cfRule>
    <cfRule type="expression" dxfId="7" priority="10" stopIfTrue="1">
      <formula>$B$18&lt;&gt;2</formula>
    </cfRule>
  </conditionalFormatting>
  <conditionalFormatting sqref="J18 H19:H20 K19:K20">
    <cfRule type="expression" dxfId="6" priority="7" stopIfTrue="1">
      <formula>$B$13=1</formula>
    </cfRule>
  </conditionalFormatting>
  <conditionalFormatting sqref="G18 J18 G19:H21 I19:I20 J19:K21 L19:L20">
    <cfRule type="expression" dxfId="5" priority="6">
      <formula>$B$8&gt;2</formula>
    </cfRule>
  </conditionalFormatting>
  <conditionalFormatting sqref="G12 J12 G13:L15">
    <cfRule type="expression" dxfId="4" priority="5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workbookViewId="0">
      <selection activeCell="A14" sqref="A14:XFD14"/>
    </sheetView>
  </sheetViews>
  <sheetFormatPr defaultRowHeight="12.75" x14ac:dyDescent="0.35"/>
  <cols>
    <col min="1" max="16384" width="9.06640625" style="1"/>
  </cols>
  <sheetData>
    <row r="1" spans="1:13" x14ac:dyDescent="0.35">
      <c r="A1" s="1" t="s">
        <v>0</v>
      </c>
      <c r="B1" s="1" t="s">
        <v>43</v>
      </c>
      <c r="C1" s="1" t="s">
        <v>46</v>
      </c>
      <c r="D1" s="1" t="s">
        <v>49</v>
      </c>
      <c r="E1" s="1" t="s">
        <v>21</v>
      </c>
      <c r="F1" s="1" t="s">
        <v>47</v>
      </c>
      <c r="G1" s="1" t="s">
        <v>51</v>
      </c>
      <c r="H1" s="1" t="s">
        <v>52</v>
      </c>
      <c r="I1" s="1" t="s">
        <v>53</v>
      </c>
      <c r="J1" s="1" t="s">
        <v>56</v>
      </c>
      <c r="K1" s="1" t="s">
        <v>57</v>
      </c>
      <c r="L1" s="1" t="s">
        <v>54</v>
      </c>
      <c r="M1" s="1" t="s">
        <v>55</v>
      </c>
    </row>
    <row r="2" spans="1:13" x14ac:dyDescent="0.35">
      <c r="A2" s="1" t="s">
        <v>44</v>
      </c>
      <c r="B2" s="1" t="s">
        <v>45</v>
      </c>
      <c r="C2" s="1">
        <v>2</v>
      </c>
      <c r="E2" s="3">
        <f>'rig-2 t em'!L5</f>
        <v>33.138923304817752</v>
      </c>
      <c r="F2" s="5">
        <f>'rig-2 t em'!L7</f>
        <v>0.5</v>
      </c>
      <c r="G2" s="3">
        <f>E2/$E$2</f>
        <v>1</v>
      </c>
      <c r="H2" s="1">
        <v>10</v>
      </c>
      <c r="I2" s="1">
        <v>11</v>
      </c>
      <c r="J2" s="1">
        <f>H2</f>
        <v>10</v>
      </c>
      <c r="K2" s="1">
        <f>I2</f>
        <v>11</v>
      </c>
      <c r="L2" s="32">
        <f>H2*$E2</f>
        <v>331.38923304817752</v>
      </c>
      <c r="M2" s="32">
        <f>I2*$E2</f>
        <v>364.52815635299527</v>
      </c>
    </row>
    <row r="3" spans="1:13" x14ac:dyDescent="0.35">
      <c r="A3" s="1" t="s">
        <v>44</v>
      </c>
      <c r="B3" s="1" t="s">
        <v>45</v>
      </c>
      <c r="C3" s="1">
        <v>1</v>
      </c>
      <c r="E3" s="3">
        <f>'rig-1 t em'!L5</f>
        <v>19.903419469754304</v>
      </c>
      <c r="F3" s="5">
        <f>'rig-1 t em'!L7</f>
        <v>0.5</v>
      </c>
      <c r="G3" s="3">
        <f t="shared" ref="G3:G7" si="0">E3/$E$2</f>
        <v>0.60060549604098745</v>
      </c>
      <c r="H3" s="1">
        <v>3</v>
      </c>
      <c r="I3" s="1">
        <v>3</v>
      </c>
      <c r="J3" s="1">
        <f>H3*0.7</f>
        <v>2.0999999999999996</v>
      </c>
      <c r="K3" s="1">
        <f>I3*0.7</f>
        <v>2.0999999999999996</v>
      </c>
      <c r="L3" s="32">
        <f t="shared" ref="L3:M7" si="1">H3*$E3</f>
        <v>59.710258409262913</v>
      </c>
      <c r="M3" s="32">
        <f t="shared" si="1"/>
        <v>59.710258409262913</v>
      </c>
    </row>
    <row r="4" spans="1:13" x14ac:dyDescent="0.35">
      <c r="A4" s="1" t="s">
        <v>48</v>
      </c>
      <c r="B4" s="1" t="s">
        <v>50</v>
      </c>
      <c r="C4" s="1">
        <v>2</v>
      </c>
      <c r="E4" s="3">
        <f>'def-2 t em'!L5</f>
        <v>13.314423306297705</v>
      </c>
      <c r="F4" s="5">
        <f>'def-2 t em'!L7</f>
        <v>0.5</v>
      </c>
      <c r="G4" s="3">
        <f t="shared" si="0"/>
        <v>0.40177597756659911</v>
      </c>
      <c r="H4" s="1">
        <v>1</v>
      </c>
      <c r="I4" s="1">
        <v>0</v>
      </c>
      <c r="J4" s="1">
        <f>H4*0.3</f>
        <v>0.3</v>
      </c>
      <c r="K4" s="1">
        <f>I4*0.3</f>
        <v>0</v>
      </c>
      <c r="L4" s="32">
        <f t="shared" si="1"/>
        <v>13.314423306297705</v>
      </c>
      <c r="M4" s="32">
        <f t="shared" si="1"/>
        <v>0</v>
      </c>
    </row>
    <row r="5" spans="1:13" x14ac:dyDescent="0.35">
      <c r="A5" s="1" t="s">
        <v>48</v>
      </c>
      <c r="B5" s="1" t="s">
        <v>50</v>
      </c>
      <c r="C5" s="1">
        <v>1</v>
      </c>
      <c r="E5" s="3">
        <f>'def-1 t em'!L5</f>
        <v>10.507165380271084</v>
      </c>
      <c r="F5" s="5">
        <f>'def-1 t em'!L7</f>
        <v>0.50000000000000011</v>
      </c>
      <c r="G5" s="3">
        <f t="shared" si="0"/>
        <v>0.31706417506761747</v>
      </c>
      <c r="H5" s="1">
        <v>5</v>
      </c>
      <c r="I5" s="1">
        <v>7</v>
      </c>
      <c r="J5" s="1">
        <f>H5*0.1</f>
        <v>0.5</v>
      </c>
      <c r="K5" s="1">
        <f>I5*0.1</f>
        <v>0.70000000000000007</v>
      </c>
      <c r="L5" s="32">
        <f t="shared" si="1"/>
        <v>52.535826901355421</v>
      </c>
      <c r="M5" s="32">
        <f t="shared" si="1"/>
        <v>73.550157661897586</v>
      </c>
    </row>
    <row r="6" spans="1:13" x14ac:dyDescent="0.35">
      <c r="A6" s="1" t="s">
        <v>48</v>
      </c>
      <c r="B6" s="1" t="s">
        <v>50</v>
      </c>
      <c r="D6" s="1">
        <v>2</v>
      </c>
      <c r="E6" s="3">
        <f>'def-2 t sp'!L5</f>
        <v>3.8674145928029349</v>
      </c>
      <c r="F6" s="5">
        <f>'def-2 t sp'!L7</f>
        <v>0.5</v>
      </c>
      <c r="G6" s="3">
        <f t="shared" si="0"/>
        <v>0.11670308528825039</v>
      </c>
      <c r="H6" s="1">
        <v>4</v>
      </c>
      <c r="I6" s="1">
        <v>2</v>
      </c>
      <c r="L6" s="32">
        <f t="shared" si="1"/>
        <v>15.469658371211739</v>
      </c>
      <c r="M6" s="32">
        <f t="shared" si="1"/>
        <v>7.7348291856058697</v>
      </c>
    </row>
    <row r="7" spans="1:13" x14ac:dyDescent="0.35">
      <c r="A7" s="1" t="s">
        <v>48</v>
      </c>
      <c r="B7" s="1" t="s">
        <v>50</v>
      </c>
      <c r="D7" s="1">
        <v>1</v>
      </c>
      <c r="E7" s="3">
        <f>'def-1 t sp'!L5</f>
        <v>2.1640269376919079</v>
      </c>
      <c r="F7" s="5">
        <f>'def-1 t sp'!L7</f>
        <v>0.49999999999999994</v>
      </c>
      <c r="G7" s="3">
        <f t="shared" si="0"/>
        <v>6.5301667099645952E-2</v>
      </c>
      <c r="H7" s="1">
        <v>4</v>
      </c>
      <c r="I7" s="1">
        <v>4</v>
      </c>
      <c r="L7" s="32">
        <f t="shared" si="1"/>
        <v>8.6561077507676316</v>
      </c>
      <c r="M7" s="32">
        <f t="shared" si="1"/>
        <v>8.6561077507676316</v>
      </c>
    </row>
    <row r="8" spans="1:13" x14ac:dyDescent="0.35">
      <c r="H8" s="31">
        <f>SUM(H2:H7)</f>
        <v>27</v>
      </c>
      <c r="I8" s="31">
        <f>SUM(I2:I7)</f>
        <v>27</v>
      </c>
      <c r="J8" s="31"/>
      <c r="K8" s="31"/>
      <c r="L8" s="33">
        <f>SUM(L2:L7)</f>
        <v>481.07550778707298</v>
      </c>
      <c r="M8" s="33">
        <f>SUM(M2:M7)</f>
        <v>514.17950936052921</v>
      </c>
    </row>
    <row r="9" spans="1:13" x14ac:dyDescent="0.35">
      <c r="A9" s="1" t="s">
        <v>58</v>
      </c>
      <c r="J9" s="34">
        <f>SUM(J2:J7)</f>
        <v>12.9</v>
      </c>
      <c r="K9" s="34">
        <f>SUM(K2:K7)</f>
        <v>13.799999999999999</v>
      </c>
      <c r="L9" s="3">
        <f>L8/$E$2</f>
        <v>14.516932350579236</v>
      </c>
      <c r="M9" s="3">
        <f>M8/$E$2</f>
        <v>15.515878552571367</v>
      </c>
    </row>
    <row r="11" spans="1:13" customFormat="1" x14ac:dyDescent="0.35"/>
    <row r="12" spans="1:13" customFormat="1" x14ac:dyDescent="0.35">
      <c r="F12" s="35">
        <f>E2</f>
        <v>33.138923304817752</v>
      </c>
      <c r="G12" s="35">
        <f>E3</f>
        <v>19.903419469754304</v>
      </c>
      <c r="H12" s="35">
        <f>E4</f>
        <v>13.314423306297705</v>
      </c>
      <c r="I12" s="35">
        <f>E5</f>
        <v>10.507165380271084</v>
      </c>
      <c r="J12" s="35">
        <f>E6</f>
        <v>3.8674145928029349</v>
      </c>
      <c r="K12" s="35">
        <f>E7</f>
        <v>2.1640269376919079</v>
      </c>
      <c r="L12" s="36">
        <f>L8</f>
        <v>481.07550778707298</v>
      </c>
      <c r="M12" s="36">
        <f>M8</f>
        <v>514.17950936052921</v>
      </c>
    </row>
    <row r="13" spans="1:13" customFormat="1" x14ac:dyDescent="0.35"/>
    <row r="14" spans="1:13" customFormat="1" x14ac:dyDescent="0.35">
      <c r="F14" s="3">
        <f>G2</f>
        <v>1</v>
      </c>
      <c r="G14" s="3">
        <f>G3</f>
        <v>0.60060549604098745</v>
      </c>
      <c r="H14" s="3">
        <f>G4</f>
        <v>0.40177597756659911</v>
      </c>
      <c r="I14" s="3">
        <f>G5</f>
        <v>0.31706417506761747</v>
      </c>
      <c r="J14" s="3">
        <f>G6</f>
        <v>0.11670308528825039</v>
      </c>
      <c r="K14" s="3">
        <f>G7</f>
        <v>6.5301667099645952E-2</v>
      </c>
      <c r="L14" s="3">
        <f>L9</f>
        <v>14.516932350579236</v>
      </c>
      <c r="M14" s="3">
        <f>M9</f>
        <v>15.515878552571367</v>
      </c>
    </row>
    <row r="15" spans="1:13" customFormat="1" x14ac:dyDescent="0.35">
      <c r="F15" s="1"/>
    </row>
    <row r="16" spans="1:13" customFormat="1" x14ac:dyDescent="0.35">
      <c r="F1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rig-2 t em</vt:lpstr>
      <vt:lpstr>rig-1 t em</vt:lpstr>
      <vt:lpstr>def-2 t em</vt:lpstr>
      <vt:lpstr>def-1 t em</vt:lpstr>
      <vt:lpstr>def-2 t sp</vt:lpstr>
      <vt:lpstr>def-1 t sp</vt:lpstr>
      <vt:lpstr>Riepilogo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</cp:lastModifiedBy>
  <dcterms:created xsi:type="dcterms:W3CDTF">2013-01-02T09:55:43Z</dcterms:created>
  <dcterms:modified xsi:type="dcterms:W3CDTF">2017-08-23T12:24:11Z</dcterms:modified>
</cp:coreProperties>
</file>